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0" windowWidth="19005" windowHeight="12120" activeTab="0"/>
  </bookViews>
  <sheets>
    <sheet name="exel1" sheetId="1" r:id="rId1"/>
  </sheets>
  <definedNames>
    <definedName name="avans">'exel1'!$Z$16</definedName>
    <definedName name="const1">'exel1'!$Z$15</definedName>
    <definedName name="ind">'exel1'!$Z$14</definedName>
    <definedName name="kof1">'exel1'!$Z$17</definedName>
    <definedName name="okrug">'exel1'!$Z$18</definedName>
    <definedName name="_xlnm.Print_Area" localSheetId="0">'exel1'!$B$1:$V$38</definedName>
  </definedNames>
  <calcPr fullCalcOnLoad="1"/>
</workbook>
</file>

<file path=xl/comments1.xml><?xml version="1.0" encoding="utf-8"?>
<comments xmlns="http://schemas.openxmlformats.org/spreadsheetml/2006/main">
  <authors>
    <author>Sam Smirnoff</author>
  </authors>
  <commentList>
    <comment ref="Z14" authorId="0">
      <text>
        <r>
          <rPr>
            <b/>
            <sz val="8"/>
            <rFont val="Tahoma"/>
            <family val="0"/>
          </rPr>
          <t xml:space="preserve">Sam Smirnoff:
        </t>
        </r>
        <r>
          <rPr>
            <sz val="11"/>
            <rFont val="Tahoma"/>
            <family val="2"/>
          </rPr>
          <t xml:space="preserve"> имя: </t>
        </r>
        <r>
          <rPr>
            <b/>
            <sz val="11"/>
            <rFont val="Tahoma"/>
            <family val="2"/>
          </rPr>
          <t>ind</t>
        </r>
        <r>
          <rPr>
            <sz val="8"/>
            <rFont val="Tahoma"/>
            <family val="0"/>
          </rPr>
          <t xml:space="preserve">
множитель цены комплекта и аванса</t>
        </r>
      </text>
    </comment>
    <comment ref="Z15" authorId="0">
      <text>
        <r>
          <rPr>
            <b/>
            <sz val="8"/>
            <rFont val="Tahoma"/>
            <family val="0"/>
          </rPr>
          <t xml:space="preserve">Sam Smirnoff:
</t>
        </r>
        <r>
          <rPr>
            <sz val="11"/>
            <rFont val="Tahoma"/>
            <family val="2"/>
          </rPr>
          <t xml:space="preserve">    имя: </t>
        </r>
        <r>
          <rPr>
            <b/>
            <sz val="11"/>
            <rFont val="Tahoma"/>
            <family val="2"/>
          </rPr>
          <t>const1</t>
        </r>
        <r>
          <rPr>
            <sz val="8"/>
            <rFont val="Tahoma"/>
            <family val="0"/>
          </rPr>
          <t xml:space="preserve">
надбавка к цене комплекта и аванса</t>
        </r>
      </text>
    </comment>
    <comment ref="Z16" authorId="0">
      <text>
        <r>
          <rPr>
            <b/>
            <sz val="8"/>
            <rFont val="Tahoma"/>
            <family val="0"/>
          </rPr>
          <t>Sam Smirnoff: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  </t>
        </r>
        <r>
          <rPr>
            <sz val="12"/>
            <rFont val="Tahoma"/>
            <family val="2"/>
          </rPr>
          <t xml:space="preserve">имя: </t>
        </r>
        <r>
          <rPr>
            <b/>
            <sz val="12"/>
            <rFont val="Tahoma"/>
            <family val="2"/>
          </rPr>
          <t>avans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множитель для получения аванса</t>
        </r>
      </text>
    </comment>
    <comment ref="Z17" authorId="0">
      <text>
        <r>
          <rPr>
            <sz val="12"/>
            <rFont val="Tahoma"/>
            <family val="2"/>
          </rPr>
          <t xml:space="preserve">имя: </t>
        </r>
        <r>
          <rPr>
            <b/>
            <sz val="12"/>
            <rFont val="Tahoma"/>
            <family val="2"/>
          </rPr>
          <t>kof1</t>
        </r>
        <r>
          <rPr>
            <sz val="8"/>
            <rFont val="Tahoma"/>
            <family val="0"/>
          </rPr>
          <t xml:space="preserve">
коэффициент повышения цен: январь 2014</t>
        </r>
      </text>
    </comment>
    <comment ref="Z18" authorId="0">
      <text>
        <r>
          <rPr>
            <sz val="12"/>
            <rFont val="Tahoma"/>
            <family val="2"/>
          </rPr>
          <t>Имя:</t>
        </r>
        <r>
          <rPr>
            <b/>
            <sz val="12"/>
            <rFont val="Tahoma"/>
            <family val="2"/>
          </rPr>
          <t>okrug</t>
        </r>
        <r>
          <rPr>
            <sz val="8"/>
            <rFont val="Tahoma"/>
            <family val="0"/>
          </rPr>
          <t xml:space="preserve">
кол-во округлённых разрядов (с минусом!)</t>
        </r>
      </text>
    </comment>
  </commentList>
</comments>
</file>

<file path=xl/sharedStrings.xml><?xml version="1.0" encoding="utf-8"?>
<sst xmlns="http://schemas.openxmlformats.org/spreadsheetml/2006/main" count="50" uniqueCount="41">
  <si>
    <t>Пологая крыша</t>
  </si>
  <si>
    <t>Двускатная крыша</t>
  </si>
  <si>
    <t>Ломаная крыша</t>
  </si>
  <si>
    <t>Код</t>
  </si>
  <si>
    <t xml:space="preserve">СБОРКА </t>
  </si>
  <si>
    <t>ИТОГО</t>
  </si>
  <si>
    <t>Вид дома</t>
  </si>
  <si>
    <t>ФУНДАМЕНТ БЛОЧНЫЙ</t>
  </si>
  <si>
    <t>Размер дома,  м</t>
  </si>
  <si>
    <t>Комната</t>
  </si>
  <si>
    <t>Веранда</t>
  </si>
  <si>
    <t>Мансарда</t>
  </si>
  <si>
    <t>Кровля Ондулин</t>
  </si>
  <si>
    <t>Мет/пласт окна, доплата</t>
  </si>
  <si>
    <t>БАЗОВЫЙ КОМПЛЕКТ</t>
  </si>
  <si>
    <t>Вагонка с утеплителем 50 мм</t>
  </si>
  <si>
    <t>Оргалит с утеплителем 50 мм</t>
  </si>
  <si>
    <t>СТОИМОСТЬ БЕЗ ОТДЕЛКИ И УТЕПЛЕНИЯ</t>
  </si>
  <si>
    <t>Общая стоимость</t>
  </si>
  <si>
    <t>СТОИМОСТЬ ВАРИАНТОВ  ОТДЕЛКИ  И  УТЕПЛЕНИЯ</t>
  </si>
  <si>
    <t>ОПЦИИ</t>
  </si>
  <si>
    <t>ПОПУЛЯРНЫЙ ВАРИАНТ:</t>
  </si>
  <si>
    <t>1. ДОМ ЩИТОВОЙ</t>
  </si>
  <si>
    <t>1-1</t>
  </si>
  <si>
    <t>1-2</t>
  </si>
  <si>
    <t>1-3</t>
  </si>
  <si>
    <t>1-4</t>
  </si>
  <si>
    <t>1-5</t>
  </si>
  <si>
    <t>1-6</t>
  </si>
  <si>
    <t>3.0x4.0</t>
  </si>
  <si>
    <t>4.0х4.5</t>
  </si>
  <si>
    <t>844~*</t>
  </si>
  <si>
    <t>23~*</t>
  </si>
  <si>
    <t>37~*</t>
  </si>
  <si>
    <t>136~*</t>
  </si>
  <si>
    <t>1017~*</t>
  </si>
  <si>
    <t>925~*</t>
  </si>
  <si>
    <t>26~*</t>
  </si>
  <si>
    <t>43~*</t>
  </si>
  <si>
    <t>15~*</t>
  </si>
  <si>
    <t>1118~*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</si>
</sst>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&quot; руб&quot;;\-#,##0&quot; руб&quot;"/>
    <numFmt numFmtId="173" formatCode="#,##0&quot; руб&quot;;[Red]\-#,##0&quot; руб&quot;"/>
    <numFmt numFmtId="174" formatCode="#,##0.00&quot; руб&quot;;\-#,##0.00&quot; руб&quot;"/>
    <numFmt numFmtId="175" formatCode="#,##0.00&quot; руб&quot;;[Red]\-#,##0.00&quot; руб&quot;"/>
    <numFmt numFmtId="176" formatCode="_-* #,##0&quot; руб&quot;_-;\-* #,##0&quot; руб&quot;_-;_-* &quot;-&quot;&quot; руб&quot;_-;_-@_-"/>
    <numFmt numFmtId="177" formatCode="_-* #,##0_ _р_у_б_-;\-* #,##0_ _р_у_б_-;_-* &quot;-&quot;_ _р_у_б_-;_-@_-"/>
    <numFmt numFmtId="178" formatCode="_-* #,##0.00&quot; руб&quot;_-;\-* #,##0.00&quot; руб&quot;_-;_-* &quot;-&quot;??&quot; руб&quot;_-;_-@_-"/>
    <numFmt numFmtId="179" formatCode="_-* #,##0.00_ _р_у_б_-;\-* #,##0.00_ _р_у_б_-;_-* &quot;-&quot;??_ _р_у_б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d/m/yyyy"/>
  </numFmts>
  <fonts count="28">
    <font>
      <sz val="10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Haettenschweiler"/>
      <family val="2"/>
    </font>
    <font>
      <b/>
      <sz val="14"/>
      <name val="Times New Roman"/>
      <family val="1"/>
    </font>
    <font>
      <b/>
      <sz val="14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10"/>
      <name val="Impact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4"/>
      <color indexed="10"/>
      <name val="Haettenschweiler"/>
      <family val="2"/>
    </font>
    <font>
      <sz val="14"/>
      <name val="Haettenschweiler"/>
      <family val="2"/>
    </font>
    <font>
      <sz val="14"/>
      <name val="Impact"/>
      <family val="2"/>
    </font>
    <font>
      <b/>
      <sz val="12"/>
      <name val="Arial Narrow"/>
      <family val="2"/>
    </font>
    <font>
      <b/>
      <sz val="16"/>
      <color indexed="10"/>
      <name val="Haettenschweiler"/>
      <family val="2"/>
    </font>
    <font>
      <b/>
      <sz val="14"/>
      <name val="Haettenschweiler"/>
      <family val="2"/>
    </font>
    <font>
      <b/>
      <sz val="13"/>
      <color indexed="10"/>
      <name val="Arial Black"/>
      <family val="2"/>
    </font>
    <font>
      <sz val="11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46"/>
        <bgColor indexed="22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double">
        <color indexed="10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>
        <color indexed="10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double">
        <color indexed="10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double">
        <color indexed="10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indexed="10"/>
      </right>
      <top style="medium"/>
      <bottom style="thin"/>
    </border>
    <border>
      <left style="medium"/>
      <right style="double">
        <color indexed="10"/>
      </right>
      <top style="thin"/>
      <bottom style="thin"/>
    </border>
    <border>
      <left style="medium"/>
      <right style="double">
        <color indexed="10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double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double">
        <color indexed="10"/>
      </left>
      <right style="thin"/>
      <top style="thick"/>
      <bottom style="medium"/>
    </border>
    <border>
      <left style="thin"/>
      <right style="double"/>
      <top style="thick"/>
      <bottom style="medium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3" fontId="1" fillId="2" borderId="14" xfId="0" applyNumberFormat="1" applyFont="1" applyFill="1" applyBorder="1" applyAlignment="1" applyProtection="1">
      <alignment/>
      <protection locked="0"/>
    </xf>
    <xf numFmtId="49" fontId="1" fillId="2" borderId="15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49" fontId="1" fillId="2" borderId="1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8" fillId="2" borderId="27" xfId="0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/>
    </xf>
    <xf numFmtId="3" fontId="2" fillId="0" borderId="29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2" fillId="0" borderId="30" xfId="0" applyNumberFormat="1" applyFont="1" applyFill="1" applyBorder="1" applyAlignment="1" applyProtection="1">
      <alignment/>
      <protection locked="0"/>
    </xf>
    <xf numFmtId="3" fontId="4" fillId="2" borderId="31" xfId="0" applyNumberFormat="1" applyFont="1" applyFill="1" applyBorder="1" applyAlignment="1" applyProtection="1">
      <alignment/>
      <protection locked="0"/>
    </xf>
    <xf numFmtId="3" fontId="4" fillId="2" borderId="14" xfId="0" applyNumberFormat="1" applyFont="1" applyFill="1" applyBorder="1" applyAlignment="1" applyProtection="1">
      <alignment/>
      <protection locked="0"/>
    </xf>
    <xf numFmtId="3" fontId="4" fillId="2" borderId="32" xfId="0" applyNumberFormat="1" applyFont="1" applyFill="1" applyBorder="1" applyAlignment="1" applyProtection="1">
      <alignment/>
      <protection locked="0"/>
    </xf>
    <xf numFmtId="3" fontId="4" fillId="2" borderId="33" xfId="0" applyNumberFormat="1" applyFont="1" applyFill="1" applyBorder="1" applyAlignment="1" applyProtection="1">
      <alignment/>
      <protection locked="0"/>
    </xf>
    <xf numFmtId="3" fontId="4" fillId="2" borderId="3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2" borderId="35" xfId="0" applyNumberFormat="1" applyFont="1" applyFill="1" applyBorder="1" applyAlignment="1" applyProtection="1">
      <alignment/>
      <protection locked="0"/>
    </xf>
    <xf numFmtId="3" fontId="4" fillId="2" borderId="15" xfId="0" applyNumberFormat="1" applyFont="1" applyFill="1" applyBorder="1" applyAlignment="1" applyProtection="1">
      <alignment/>
      <protection locked="0"/>
    </xf>
    <xf numFmtId="3" fontId="4" fillId="2" borderId="36" xfId="0" applyNumberFormat="1" applyFont="1" applyFill="1" applyBorder="1" applyAlignment="1" applyProtection="1">
      <alignment/>
      <protection locked="0"/>
    </xf>
    <xf numFmtId="3" fontId="4" fillId="2" borderId="37" xfId="0" applyNumberFormat="1" applyFont="1" applyFill="1" applyBorder="1" applyAlignment="1" applyProtection="1">
      <alignment/>
      <protection locked="0"/>
    </xf>
    <xf numFmtId="3" fontId="4" fillId="2" borderId="38" xfId="0" applyNumberFormat="1" applyFont="1" applyFill="1" applyBorder="1" applyAlignment="1" applyProtection="1">
      <alignment/>
      <protection locked="0"/>
    </xf>
    <xf numFmtId="3" fontId="4" fillId="0" borderId="36" xfId="0" applyNumberFormat="1" applyFont="1" applyFill="1" applyBorder="1" applyAlignment="1" applyProtection="1">
      <alignment/>
      <protection locked="0"/>
    </xf>
    <xf numFmtId="3" fontId="4" fillId="0" borderId="37" xfId="0" applyNumberFormat="1" applyFont="1" applyFill="1" applyBorder="1" applyAlignment="1" applyProtection="1">
      <alignment/>
      <protection locked="0"/>
    </xf>
    <xf numFmtId="3" fontId="4" fillId="0" borderId="38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3" fontId="4" fillId="0" borderId="41" xfId="0" applyNumberFormat="1" applyFont="1" applyFill="1" applyBorder="1" applyAlignment="1" applyProtection="1">
      <alignment/>
      <protection locked="0"/>
    </xf>
    <xf numFmtId="3" fontId="4" fillId="0" borderId="42" xfId="0" applyNumberFormat="1" applyFont="1" applyFill="1" applyBorder="1" applyAlignment="1" applyProtection="1">
      <alignment/>
      <protection locked="0"/>
    </xf>
    <xf numFmtId="3" fontId="4" fillId="0" borderId="43" xfId="0" applyNumberFormat="1" applyFont="1" applyFill="1" applyBorder="1" applyAlignment="1" applyProtection="1">
      <alignment/>
      <protection locked="0"/>
    </xf>
    <xf numFmtId="3" fontId="4" fillId="0" borderId="28" xfId="0" applyNumberFormat="1" applyFont="1" applyFill="1" applyBorder="1" applyAlignment="1" applyProtection="1">
      <alignment/>
      <protection locked="0"/>
    </xf>
    <xf numFmtId="3" fontId="4" fillId="0" borderId="44" xfId="0" applyNumberFormat="1" applyFont="1" applyFill="1" applyBorder="1" applyAlignment="1" applyProtection="1">
      <alignment/>
      <protection locked="0"/>
    </xf>
    <xf numFmtId="3" fontId="4" fillId="0" borderId="45" xfId="0" applyNumberFormat="1" applyFont="1" applyFill="1" applyBorder="1" applyAlignment="1" applyProtection="1">
      <alignment/>
      <protection locked="0"/>
    </xf>
    <xf numFmtId="3" fontId="4" fillId="0" borderId="4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5" xfId="0" applyNumberFormat="1" applyFont="1" applyFill="1" applyBorder="1" applyAlignment="1" applyProtection="1">
      <alignment horizontal="center"/>
      <protection locked="0"/>
    </xf>
    <xf numFmtId="3" fontId="4" fillId="0" borderId="47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3" fontId="4" fillId="0" borderId="4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2" borderId="49" xfId="0" applyNumberFormat="1" applyFont="1" applyFill="1" applyBorder="1" applyAlignment="1" applyProtection="1">
      <alignment horizontal="right"/>
      <protection locked="0"/>
    </xf>
    <xf numFmtId="3" fontId="2" fillId="0" borderId="47" xfId="0" applyNumberFormat="1" applyFont="1" applyBorder="1" applyAlignment="1">
      <alignment horizontal="right"/>
    </xf>
    <xf numFmtId="3" fontId="2" fillId="2" borderId="47" xfId="0" applyNumberFormat="1" applyFont="1" applyFill="1" applyBorder="1" applyAlignment="1" applyProtection="1">
      <alignment horizontal="right"/>
      <protection locked="0"/>
    </xf>
    <xf numFmtId="3" fontId="2" fillId="0" borderId="47" xfId="0" applyNumberFormat="1" applyFont="1" applyFill="1" applyBorder="1" applyAlignment="1" applyProtection="1">
      <alignment horizontal="right"/>
      <protection locked="0"/>
    </xf>
    <xf numFmtId="3" fontId="2" fillId="0" borderId="50" xfId="0" applyNumberFormat="1" applyFont="1" applyFill="1" applyBorder="1" applyAlignment="1" applyProtection="1">
      <alignment horizontal="right"/>
      <protection locked="0"/>
    </xf>
    <xf numFmtId="3" fontId="2" fillId="2" borderId="51" xfId="0" applyNumberFormat="1" applyFont="1" applyFill="1" applyBorder="1" applyAlignment="1" applyProtection="1">
      <alignment horizontal="right"/>
      <protection locked="0"/>
    </xf>
    <xf numFmtId="3" fontId="2" fillId="0" borderId="52" xfId="0" applyNumberFormat="1" applyFont="1" applyFill="1" applyBorder="1" applyAlignment="1" applyProtection="1">
      <alignment horizontal="right"/>
      <protection locked="0"/>
    </xf>
    <xf numFmtId="3" fontId="2" fillId="2" borderId="52" xfId="0" applyNumberFormat="1" applyFont="1" applyFill="1" applyBorder="1" applyAlignment="1" applyProtection="1">
      <alignment horizontal="right"/>
      <protection locked="0"/>
    </xf>
    <xf numFmtId="3" fontId="2" fillId="0" borderId="53" xfId="0" applyNumberFormat="1" applyFont="1" applyFill="1" applyBorder="1" applyAlignment="1" applyProtection="1">
      <alignment horizontal="right"/>
      <protection locked="0"/>
    </xf>
    <xf numFmtId="14" fontId="26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 applyProtection="1">
      <alignment/>
      <protection locked="0"/>
    </xf>
    <xf numFmtId="3" fontId="2" fillId="2" borderId="15" xfId="0" applyNumberFormat="1" applyFont="1" applyFill="1" applyBorder="1" applyAlignment="1" applyProtection="1">
      <alignment/>
      <protection locked="0"/>
    </xf>
    <xf numFmtId="49" fontId="25" fillId="0" borderId="13" xfId="0" applyNumberFormat="1" applyFont="1" applyBorder="1" applyAlignment="1">
      <alignment horizontal="center" vertical="center"/>
    </xf>
    <xf numFmtId="49" fontId="25" fillId="0" borderId="47" xfId="0" applyNumberFormat="1" applyFont="1" applyBorder="1" applyAlignment="1">
      <alignment horizontal="center" vertical="center"/>
    </xf>
    <xf numFmtId="49" fontId="25" fillId="0" borderId="54" xfId="0" applyNumberFormat="1" applyFont="1" applyBorder="1" applyAlignment="1">
      <alignment horizontal="center" vertical="center"/>
    </xf>
    <xf numFmtId="0" fontId="20" fillId="0" borderId="55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4" fillId="0" borderId="60" xfId="0" applyFont="1" applyBorder="1" applyAlignment="1" applyProtection="1">
      <alignment horizontal="center" vertical="center" textRotation="90" wrapText="1"/>
      <protection locked="0"/>
    </xf>
    <xf numFmtId="0" fontId="24" fillId="0" borderId="61" xfId="0" applyFont="1" applyBorder="1" applyAlignment="1" applyProtection="1">
      <alignment horizontal="center" vertical="center" textRotation="90" wrapText="1"/>
      <protection locked="0"/>
    </xf>
    <xf numFmtId="0" fontId="16" fillId="0" borderId="0" xfId="0" applyFont="1" applyAlignment="1">
      <alignment horizontal="center"/>
    </xf>
    <xf numFmtId="0" fontId="21" fillId="0" borderId="62" xfId="0" applyFont="1" applyBorder="1" applyAlignment="1" applyProtection="1">
      <alignment horizontal="center" vertical="center" wrapText="1"/>
      <protection locked="0"/>
    </xf>
    <xf numFmtId="0" fontId="21" fillId="0" borderId="63" xfId="0" applyFont="1" applyBorder="1" applyAlignment="1" applyProtection="1">
      <alignment horizontal="center" vertical="center"/>
      <protection locked="0"/>
    </xf>
    <xf numFmtId="0" fontId="21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49" fontId="3" fillId="0" borderId="67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0" fontId="24" fillId="0" borderId="71" xfId="0" applyFont="1" applyBorder="1" applyAlignment="1" applyProtection="1">
      <alignment horizontal="center" vertical="center" textRotation="90" wrapText="1"/>
      <protection locked="0"/>
    </xf>
    <xf numFmtId="0" fontId="24" fillId="0" borderId="72" xfId="0" applyFont="1" applyBorder="1" applyAlignment="1" applyProtection="1">
      <alignment horizontal="center" vertical="center" textRotation="90" wrapText="1"/>
      <protection locked="0"/>
    </xf>
    <xf numFmtId="0" fontId="21" fillId="0" borderId="73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1" fillId="0" borderId="75" xfId="0" applyFont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horizontal="center" vertical="center"/>
      <protection locked="0"/>
    </xf>
    <xf numFmtId="0" fontId="23" fillId="0" borderId="77" xfId="0" applyFont="1" applyBorder="1" applyAlignment="1" applyProtection="1">
      <alignment horizontal="center" vertical="center" textRotation="90" wrapText="1"/>
      <protection locked="0"/>
    </xf>
    <xf numFmtId="0" fontId="23" fillId="0" borderId="78" xfId="0" applyFont="1" applyBorder="1" applyAlignment="1" applyProtection="1">
      <alignment horizontal="center" vertical="center" textRotation="90" wrapText="1"/>
      <protection locked="0"/>
    </xf>
    <xf numFmtId="0" fontId="23" fillId="0" borderId="79" xfId="0" applyFont="1" applyBorder="1" applyAlignment="1" applyProtection="1">
      <alignment horizontal="center" vertical="center" textRotation="90" wrapText="1"/>
      <protection locked="0"/>
    </xf>
    <xf numFmtId="0" fontId="20" fillId="0" borderId="80" xfId="0" applyFont="1" applyBorder="1" applyAlignment="1" applyProtection="1">
      <alignment horizontal="center" vertical="center"/>
      <protection locked="0"/>
    </xf>
    <xf numFmtId="0" fontId="20" fillId="0" borderId="8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12</xdr:row>
      <xdr:rowOff>76200</xdr:rowOff>
    </xdr:from>
    <xdr:to>
      <xdr:col>1</xdr:col>
      <xdr:colOff>1885950</xdr:colOff>
      <xdr:row>16</xdr:row>
      <xdr:rowOff>9525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362325"/>
          <a:ext cx="1619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20</xdr:row>
      <xdr:rowOff>104775</xdr:rowOff>
    </xdr:from>
    <xdr:to>
      <xdr:col>1</xdr:col>
      <xdr:colOff>1885950</xdr:colOff>
      <xdr:row>25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5524500"/>
          <a:ext cx="1685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209550</xdr:rowOff>
    </xdr:from>
    <xdr:to>
      <xdr:col>1</xdr:col>
      <xdr:colOff>1905000</xdr:colOff>
      <xdr:row>33</xdr:row>
      <xdr:rowOff>19050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7496175"/>
          <a:ext cx="1762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38"/>
  <sheetViews>
    <sheetView showGridLines="0" showZeros="0" tabSelected="1" zoomScale="88" zoomScaleNormal="88" zoomScaleSheetLayoutView="100" workbookViewId="0" topLeftCell="A1">
      <selection activeCell="AB6" sqref="AB6"/>
    </sheetView>
  </sheetViews>
  <sheetFormatPr defaultColWidth="9.00390625" defaultRowHeight="12.75"/>
  <cols>
    <col min="1" max="1" width="9.125" style="1" customWidth="1"/>
    <col min="2" max="2" width="28.125" style="1" customWidth="1"/>
    <col min="3" max="7" width="9.125" style="1" hidden="1" customWidth="1"/>
    <col min="8" max="8" width="11.75390625" style="1" customWidth="1"/>
    <col min="9" max="9" width="7.75390625" style="1" customWidth="1"/>
    <col min="10" max="10" width="11.00390625" style="1" customWidth="1"/>
    <col min="11" max="11" width="10.625" style="1" customWidth="1"/>
    <col min="12" max="12" width="9.875" style="1" customWidth="1"/>
    <col min="13" max="14" width="14.625" style="1" customWidth="1"/>
    <col min="15" max="15" width="10.375" style="1" bestFit="1" customWidth="1"/>
    <col min="16" max="16" width="11.375" style="1" customWidth="1"/>
    <col min="17" max="17" width="10.625" style="1" bestFit="1" customWidth="1"/>
    <col min="18" max="18" width="9.125" style="1" customWidth="1"/>
    <col min="19" max="19" width="12.125" style="1" customWidth="1"/>
    <col min="20" max="20" width="14.125" style="1" customWidth="1"/>
    <col min="21" max="21" width="11.00390625" style="1" customWidth="1"/>
    <col min="22" max="22" width="11.125" style="1" customWidth="1"/>
    <col min="23" max="25" width="9.125" style="1" customWidth="1"/>
    <col min="26" max="26" width="0" style="1" hidden="1" customWidth="1"/>
    <col min="27" max="16384" width="9.125" style="1" customWidth="1"/>
  </cols>
  <sheetData>
    <row r="1" ht="18.75"/>
    <row r="2" ht="18.75"/>
    <row r="3" ht="18.75"/>
    <row r="4" ht="18.75"/>
    <row r="5" ht="18.75">
      <c r="B5" s="95"/>
    </row>
    <row r="6" spans="2:22" ht="31.5" customHeight="1">
      <c r="B6" s="109" t="s">
        <v>22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V6" s="94">
        <v>42471</v>
      </c>
    </row>
    <row r="7" ht="12" customHeight="1" thickBot="1">
      <c r="I7" s="3"/>
    </row>
    <row r="8" spans="2:22" ht="19.5" customHeight="1" thickBot="1" thickTop="1">
      <c r="B8" s="118" t="s">
        <v>6</v>
      </c>
      <c r="C8" s="30"/>
      <c r="D8" s="31"/>
      <c r="E8" s="31"/>
      <c r="F8" s="31"/>
      <c r="G8" s="32"/>
      <c r="H8" s="126" t="s">
        <v>8</v>
      </c>
      <c r="I8" s="115" t="s">
        <v>3</v>
      </c>
      <c r="J8" s="110" t="s">
        <v>17</v>
      </c>
      <c r="K8" s="111"/>
      <c r="L8" s="111"/>
      <c r="M8" s="112"/>
      <c r="N8" s="129" t="s">
        <v>19</v>
      </c>
      <c r="O8" s="111"/>
      <c r="P8" s="111"/>
      <c r="Q8" s="111"/>
      <c r="R8" s="111"/>
      <c r="S8" s="130"/>
      <c r="T8" s="131" t="s">
        <v>18</v>
      </c>
      <c r="U8" s="124" t="s">
        <v>20</v>
      </c>
      <c r="V8" s="125"/>
    </row>
    <row r="9" spans="2:22" ht="30" customHeight="1" thickBot="1">
      <c r="B9" s="119"/>
      <c r="C9" s="5"/>
      <c r="D9" s="2"/>
      <c r="E9" s="2"/>
      <c r="F9" s="2"/>
      <c r="G9" s="12"/>
      <c r="H9" s="127"/>
      <c r="I9" s="116"/>
      <c r="J9" s="113" t="s">
        <v>14</v>
      </c>
      <c r="K9" s="136" t="s">
        <v>7</v>
      </c>
      <c r="L9" s="137" t="s">
        <v>4</v>
      </c>
      <c r="M9" s="139" t="s">
        <v>5</v>
      </c>
      <c r="N9" s="134" t="s">
        <v>16</v>
      </c>
      <c r="O9" s="101"/>
      <c r="P9" s="135"/>
      <c r="Q9" s="100" t="s">
        <v>15</v>
      </c>
      <c r="R9" s="101"/>
      <c r="S9" s="102"/>
      <c r="T9" s="132"/>
      <c r="U9" s="107" t="s">
        <v>12</v>
      </c>
      <c r="V9" s="122" t="s">
        <v>13</v>
      </c>
    </row>
    <row r="10" spans="2:22" ht="30" customHeight="1" thickBot="1">
      <c r="B10" s="120"/>
      <c r="C10" s="6"/>
      <c r="D10" s="4"/>
      <c r="E10" s="4"/>
      <c r="F10" s="4"/>
      <c r="G10" s="13"/>
      <c r="H10" s="128"/>
      <c r="I10" s="117"/>
      <c r="J10" s="114"/>
      <c r="K10" s="128"/>
      <c r="L10" s="138"/>
      <c r="M10" s="140"/>
      <c r="N10" s="18" t="s">
        <v>9</v>
      </c>
      <c r="O10" s="10" t="s">
        <v>10</v>
      </c>
      <c r="P10" s="10" t="s">
        <v>11</v>
      </c>
      <c r="Q10" s="11" t="s">
        <v>9</v>
      </c>
      <c r="R10" s="10" t="s">
        <v>10</v>
      </c>
      <c r="S10" s="9" t="s">
        <v>11</v>
      </c>
      <c r="T10" s="133"/>
      <c r="U10" s="108"/>
      <c r="V10" s="123"/>
    </row>
    <row r="11" spans="2:22" ht="21" customHeight="1">
      <c r="B11" s="33" t="s">
        <v>0</v>
      </c>
      <c r="C11" s="14" t="s">
        <v>31</v>
      </c>
      <c r="D11" s="8" t="s">
        <v>32</v>
      </c>
      <c r="E11" s="8" t="s">
        <v>33</v>
      </c>
      <c r="F11" s="8" t="s">
        <v>34</v>
      </c>
      <c r="G11" s="17" t="s">
        <v>35</v>
      </c>
      <c r="H11" s="106" t="s">
        <v>29</v>
      </c>
      <c r="I11" s="21" t="s">
        <v>23</v>
      </c>
      <c r="J11" s="22">
        <f>ROUND(ind*62600,okrug)</f>
        <v>84200</v>
      </c>
      <c r="K11" s="22">
        <f>ROUND(ind*4800,okrug)</f>
        <v>6500</v>
      </c>
      <c r="L11" s="22">
        <f>ROUND(ind*12500,okrug)</f>
        <v>16800</v>
      </c>
      <c r="M11" s="90">
        <f>J11+K11+L11</f>
        <v>107500</v>
      </c>
      <c r="N11" s="47">
        <f>ROUND(ind*22300,okrug)</f>
        <v>30000</v>
      </c>
      <c r="O11" s="48"/>
      <c r="P11" s="48"/>
      <c r="Q11" s="48">
        <f>ROUND(ind*28900,okrug)</f>
        <v>38900</v>
      </c>
      <c r="R11" s="48"/>
      <c r="S11" s="49"/>
      <c r="T11" s="85"/>
      <c r="U11" s="50">
        <f>ROUND(ind*11800,okrug)</f>
        <v>15900</v>
      </c>
      <c r="V11" s="51">
        <f>ROUND(ind*3800,okrug)</f>
        <v>5100</v>
      </c>
    </row>
    <row r="12" spans="2:22" ht="21" customHeight="1">
      <c r="B12" s="34"/>
      <c r="C12" s="15">
        <v>72100</v>
      </c>
      <c r="D12" s="7">
        <v>19300</v>
      </c>
      <c r="E12" s="7">
        <v>3700</v>
      </c>
      <c r="F12" s="7">
        <v>11300</v>
      </c>
      <c r="G12" s="16">
        <v>87100</v>
      </c>
      <c r="H12" s="104"/>
      <c r="I12" s="78"/>
      <c r="J12" s="78"/>
      <c r="K12" s="78"/>
      <c r="L12" s="78"/>
      <c r="M12" s="91"/>
      <c r="N12" s="73"/>
      <c r="O12" s="77"/>
      <c r="P12" s="74"/>
      <c r="Q12" s="45"/>
      <c r="R12" s="75"/>
      <c r="S12" s="76"/>
      <c r="T12" s="86"/>
      <c r="U12" s="71"/>
      <c r="V12" s="72"/>
    </row>
    <row r="13" spans="2:22" ht="21" customHeight="1">
      <c r="B13" s="34"/>
      <c r="C13" s="15" t="s">
        <v>36</v>
      </c>
      <c r="D13" s="7" t="s">
        <v>37</v>
      </c>
      <c r="E13" s="7" t="s">
        <v>38</v>
      </c>
      <c r="F13" s="7" t="s">
        <v>39</v>
      </c>
      <c r="G13" s="16" t="s">
        <v>40</v>
      </c>
      <c r="H13" s="103" t="s">
        <v>30</v>
      </c>
      <c r="I13" s="23" t="s">
        <v>24</v>
      </c>
      <c r="J13" s="24">
        <f>ROUND(ind*77000,okrug)</f>
        <v>103600</v>
      </c>
      <c r="K13" s="24">
        <f>ROUND(ind*7100,okrug)</f>
        <v>9600</v>
      </c>
      <c r="L13" s="24">
        <f>ROUND(ind*15400,okrug)</f>
        <v>20700</v>
      </c>
      <c r="M13" s="92">
        <f>J13+K13+L13</f>
        <v>133900</v>
      </c>
      <c r="N13" s="53">
        <f>ROUND(ind*28500,okrug)</f>
        <v>38300</v>
      </c>
      <c r="O13" s="54"/>
      <c r="P13" s="54"/>
      <c r="Q13" s="54">
        <f>ROUND(ind*37400,okrug)</f>
        <v>50300</v>
      </c>
      <c r="R13" s="54"/>
      <c r="S13" s="55"/>
      <c r="T13" s="87"/>
      <c r="U13" s="56">
        <f>ROUND(ind*15900,okrug)</f>
        <v>21400</v>
      </c>
      <c r="V13" s="57">
        <f>ROUND(ind*3800,okrug)</f>
        <v>5100</v>
      </c>
    </row>
    <row r="14" spans="2:26" ht="21" customHeight="1">
      <c r="B14" s="34"/>
      <c r="C14" s="15">
        <v>75900</v>
      </c>
      <c r="D14" s="7">
        <v>20700</v>
      </c>
      <c r="E14" s="7">
        <v>4300</v>
      </c>
      <c r="F14" s="7">
        <v>12200</v>
      </c>
      <c r="G14" s="16">
        <v>92400</v>
      </c>
      <c r="H14" s="103"/>
      <c r="I14" s="78"/>
      <c r="J14" s="78"/>
      <c r="K14" s="78"/>
      <c r="L14" s="78"/>
      <c r="M14" s="91"/>
      <c r="N14" s="74"/>
      <c r="O14" s="52"/>
      <c r="P14" s="74"/>
      <c r="Q14" s="52"/>
      <c r="R14" s="75"/>
      <c r="S14" s="58"/>
      <c r="T14" s="88"/>
      <c r="U14" s="59"/>
      <c r="V14" s="60"/>
      <c r="Z14" s="1">
        <f>1.15*1.17</f>
        <v>1.3455</v>
      </c>
    </row>
    <row r="15" spans="2:26" ht="21" customHeight="1">
      <c r="B15" s="34"/>
      <c r="C15" s="15"/>
      <c r="D15" s="7"/>
      <c r="E15" s="7"/>
      <c r="F15" s="7"/>
      <c r="G15" s="16"/>
      <c r="H15" s="104"/>
      <c r="I15" s="23"/>
      <c r="J15" s="24"/>
      <c r="K15" s="24"/>
      <c r="L15" s="24"/>
      <c r="M15" s="92"/>
      <c r="N15" s="53"/>
      <c r="O15" s="54"/>
      <c r="P15" s="54"/>
      <c r="Q15" s="54"/>
      <c r="R15" s="54"/>
      <c r="S15" s="55"/>
      <c r="T15" s="87"/>
      <c r="U15" s="56"/>
      <c r="V15" s="57"/>
      <c r="Z15" s="1">
        <v>3800</v>
      </c>
    </row>
    <row r="16" spans="2:26" ht="21" customHeight="1">
      <c r="B16" s="34"/>
      <c r="C16" s="15"/>
      <c r="D16" s="7"/>
      <c r="E16" s="7"/>
      <c r="F16" s="7"/>
      <c r="G16" s="16"/>
      <c r="H16" s="104"/>
      <c r="I16" s="97" t="s">
        <v>21</v>
      </c>
      <c r="J16" s="98"/>
      <c r="K16" s="98"/>
      <c r="L16" s="99"/>
      <c r="M16" s="91">
        <f>M11</f>
        <v>107500</v>
      </c>
      <c r="N16" s="79"/>
      <c r="O16" s="77"/>
      <c r="P16" s="74"/>
      <c r="Q16" s="45">
        <f>ROUND(ind*28900,okrug)</f>
        <v>38900</v>
      </c>
      <c r="R16" s="75"/>
      <c r="S16" s="76"/>
      <c r="T16" s="86">
        <f>M16+Q16</f>
        <v>146400</v>
      </c>
      <c r="U16" s="80"/>
      <c r="V16" s="81"/>
      <c r="Z16" s="1">
        <v>0.25</v>
      </c>
    </row>
    <row r="17" spans="2:26" ht="21" customHeight="1">
      <c r="B17" s="35"/>
      <c r="C17" s="15"/>
      <c r="D17" s="7"/>
      <c r="E17" s="7"/>
      <c r="F17" s="7"/>
      <c r="G17" s="16"/>
      <c r="H17" s="103"/>
      <c r="I17" s="23"/>
      <c r="J17" s="24"/>
      <c r="K17" s="24"/>
      <c r="L17" s="24"/>
      <c r="M17" s="92"/>
      <c r="N17" s="53"/>
      <c r="O17" s="54"/>
      <c r="P17" s="54"/>
      <c r="Q17" s="96"/>
      <c r="R17" s="54"/>
      <c r="S17" s="55"/>
      <c r="T17" s="87"/>
      <c r="U17" s="56"/>
      <c r="V17" s="57"/>
      <c r="Z17" s="1">
        <v>1.15</v>
      </c>
    </row>
    <row r="18" spans="2:26" ht="21" customHeight="1" thickBot="1">
      <c r="B18" s="36"/>
      <c r="C18" s="15"/>
      <c r="D18" s="7"/>
      <c r="E18" s="7"/>
      <c r="F18" s="7"/>
      <c r="G18" s="16"/>
      <c r="H18" s="105"/>
      <c r="I18" s="25"/>
      <c r="J18" s="26"/>
      <c r="K18" s="26"/>
      <c r="L18" s="26"/>
      <c r="M18" s="93"/>
      <c r="N18" s="61"/>
      <c r="O18" s="62"/>
      <c r="P18" s="62"/>
      <c r="Q18" s="62"/>
      <c r="R18" s="62"/>
      <c r="S18" s="63"/>
      <c r="T18" s="89"/>
      <c r="U18" s="64"/>
      <c r="V18" s="65"/>
      <c r="Z18" s="1">
        <v>-2</v>
      </c>
    </row>
    <row r="19" spans="2:22" ht="21" customHeight="1">
      <c r="B19" s="33" t="s">
        <v>1</v>
      </c>
      <c r="C19" s="15">
        <v>86600</v>
      </c>
      <c r="D19" s="7">
        <v>22300</v>
      </c>
      <c r="E19" s="7">
        <v>3700</v>
      </c>
      <c r="F19" s="7">
        <v>13800</v>
      </c>
      <c r="G19" s="16">
        <v>104100</v>
      </c>
      <c r="H19" s="106" t="s">
        <v>29</v>
      </c>
      <c r="I19" s="27" t="s">
        <v>25</v>
      </c>
      <c r="J19" s="28">
        <f>ROUND(ind*67600,okrug)</f>
        <v>91000</v>
      </c>
      <c r="K19" s="29">
        <f>ROUND(ind*4800,okrug)</f>
        <v>6500</v>
      </c>
      <c r="L19" s="28">
        <f>ROUND(ind*13500,okrug)</f>
        <v>18200</v>
      </c>
      <c r="M19" s="90">
        <f>J19+K19+L19</f>
        <v>115700</v>
      </c>
      <c r="N19" s="47">
        <f>ROUND(ind*22300,okrug)</f>
        <v>30000</v>
      </c>
      <c r="O19" s="48"/>
      <c r="P19" s="48"/>
      <c r="Q19" s="48">
        <f>ROUND(ind*28900,okrug)</f>
        <v>38900</v>
      </c>
      <c r="R19" s="48"/>
      <c r="S19" s="49"/>
      <c r="T19" s="85"/>
      <c r="U19" s="50">
        <f>ROUND(ind*16700,okrug)</f>
        <v>22500</v>
      </c>
      <c r="V19" s="51">
        <f>ROUND(ind*3800,okrug)</f>
        <v>5100</v>
      </c>
    </row>
    <row r="20" spans="2:22" ht="21" customHeight="1">
      <c r="B20" s="34"/>
      <c r="C20" s="15">
        <v>75300</v>
      </c>
      <c r="D20" s="7">
        <v>22100</v>
      </c>
      <c r="E20" s="7">
        <v>3700</v>
      </c>
      <c r="F20" s="7">
        <v>11500</v>
      </c>
      <c r="G20" s="16">
        <v>90500</v>
      </c>
      <c r="H20" s="104"/>
      <c r="I20" s="78"/>
      <c r="J20" s="78"/>
      <c r="K20" s="78"/>
      <c r="L20" s="78"/>
      <c r="M20" s="91"/>
      <c r="N20" s="73"/>
      <c r="O20" s="52"/>
      <c r="P20" s="74"/>
      <c r="Q20" s="52"/>
      <c r="R20" s="75"/>
      <c r="S20" s="76"/>
      <c r="T20" s="88"/>
      <c r="U20" s="59"/>
      <c r="V20" s="60"/>
    </row>
    <row r="21" spans="2:22" ht="21" customHeight="1">
      <c r="B21" s="34"/>
      <c r="C21" s="15">
        <v>97500</v>
      </c>
      <c r="D21" s="7">
        <v>26200</v>
      </c>
      <c r="E21" s="7">
        <v>4300</v>
      </c>
      <c r="F21" s="7">
        <v>15800</v>
      </c>
      <c r="G21" s="16">
        <v>117600</v>
      </c>
      <c r="H21" s="103" t="s">
        <v>30</v>
      </c>
      <c r="I21" s="23" t="s">
        <v>26</v>
      </c>
      <c r="J21" s="24">
        <f>ROUND(ind*84600,okrug)</f>
        <v>113800</v>
      </c>
      <c r="K21" s="24">
        <f>ROUND(ind*7100,okrug)</f>
        <v>9600</v>
      </c>
      <c r="L21" s="24">
        <f>ROUND(ind*16900,okrug)</f>
        <v>22700</v>
      </c>
      <c r="M21" s="92">
        <f>J21+K21+L21</f>
        <v>146100</v>
      </c>
      <c r="N21" s="53">
        <f>ROUND(ind*28500,okrug)</f>
        <v>38300</v>
      </c>
      <c r="O21" s="54"/>
      <c r="P21" s="54"/>
      <c r="Q21" s="54">
        <f>ROUND(ind*37400,okrug)</f>
        <v>50300</v>
      </c>
      <c r="R21" s="54"/>
      <c r="S21" s="55"/>
      <c r="T21" s="87"/>
      <c r="U21" s="56">
        <f>ROUND(ind*17500,okrug)</f>
        <v>23500</v>
      </c>
      <c r="V21" s="57">
        <f>ROUND(ind*3800,okrug)</f>
        <v>5100</v>
      </c>
    </row>
    <row r="22" spans="2:22" ht="21" customHeight="1">
      <c r="B22" s="34"/>
      <c r="C22" s="15">
        <v>79600</v>
      </c>
      <c r="D22" s="7">
        <v>21200</v>
      </c>
      <c r="E22" s="7">
        <v>4300</v>
      </c>
      <c r="F22" s="7">
        <v>12800</v>
      </c>
      <c r="G22" s="16">
        <v>96700</v>
      </c>
      <c r="H22" s="103"/>
      <c r="I22" s="78"/>
      <c r="J22" s="78"/>
      <c r="K22" s="78"/>
      <c r="L22" s="78"/>
      <c r="M22" s="91"/>
      <c r="N22" s="73"/>
      <c r="O22" s="52"/>
      <c r="P22" s="74"/>
      <c r="Q22" s="52"/>
      <c r="R22" s="75"/>
      <c r="S22" s="76"/>
      <c r="T22" s="88"/>
      <c r="U22" s="59"/>
      <c r="V22" s="60"/>
    </row>
    <row r="23" spans="2:22" ht="21" customHeight="1">
      <c r="B23" s="34"/>
      <c r="C23" s="15"/>
      <c r="D23" s="7"/>
      <c r="E23" s="7"/>
      <c r="F23" s="7"/>
      <c r="G23" s="16"/>
      <c r="H23" s="104"/>
      <c r="I23" s="23"/>
      <c r="J23" s="24"/>
      <c r="K23" s="24"/>
      <c r="L23" s="24"/>
      <c r="M23" s="92"/>
      <c r="N23" s="53"/>
      <c r="O23" s="54"/>
      <c r="P23" s="54"/>
      <c r="Q23" s="54"/>
      <c r="R23" s="54"/>
      <c r="S23" s="55"/>
      <c r="T23" s="87"/>
      <c r="U23" s="56"/>
      <c r="V23" s="57"/>
    </row>
    <row r="24" spans="2:22" ht="21" customHeight="1">
      <c r="B24" s="34"/>
      <c r="C24" s="15"/>
      <c r="D24" s="7"/>
      <c r="E24" s="7"/>
      <c r="F24" s="7"/>
      <c r="G24" s="16"/>
      <c r="H24" s="104"/>
      <c r="I24" s="97" t="s">
        <v>21</v>
      </c>
      <c r="J24" s="98"/>
      <c r="K24" s="98"/>
      <c r="L24" s="99"/>
      <c r="M24" s="91">
        <f>M21</f>
        <v>146100</v>
      </c>
      <c r="N24" s="79"/>
      <c r="O24" s="77"/>
      <c r="P24" s="82"/>
      <c r="Q24" s="45">
        <f>ROUND(ind*37400,okrug)</f>
        <v>50300</v>
      </c>
      <c r="R24" s="83"/>
      <c r="S24" s="84"/>
      <c r="T24" s="86">
        <f>M24+Q24</f>
        <v>196400</v>
      </c>
      <c r="U24" s="80"/>
      <c r="V24" s="81"/>
    </row>
    <row r="25" spans="2:22" ht="21" customHeight="1">
      <c r="B25" s="35"/>
      <c r="C25" s="15"/>
      <c r="D25" s="7"/>
      <c r="E25" s="7"/>
      <c r="F25" s="7"/>
      <c r="G25" s="16"/>
      <c r="H25" s="103"/>
      <c r="I25" s="23"/>
      <c r="J25" s="24"/>
      <c r="K25" s="24"/>
      <c r="L25" s="24"/>
      <c r="M25" s="92"/>
      <c r="N25" s="53"/>
      <c r="O25" s="54"/>
      <c r="P25" s="54"/>
      <c r="Q25" s="96"/>
      <c r="R25" s="54"/>
      <c r="S25" s="55"/>
      <c r="T25" s="87"/>
      <c r="U25" s="56"/>
      <c r="V25" s="57"/>
    </row>
    <row r="26" spans="2:22" ht="21" customHeight="1" thickBot="1">
      <c r="B26" s="36"/>
      <c r="C26" s="15"/>
      <c r="D26" s="7"/>
      <c r="E26" s="7"/>
      <c r="F26" s="7"/>
      <c r="G26" s="16"/>
      <c r="H26" s="105"/>
      <c r="I26" s="25"/>
      <c r="J26" s="26"/>
      <c r="K26" s="26"/>
      <c r="L26" s="26"/>
      <c r="M26" s="93"/>
      <c r="N26" s="61"/>
      <c r="O26" s="62"/>
      <c r="P26" s="62"/>
      <c r="Q26" s="62"/>
      <c r="R26" s="62"/>
      <c r="S26" s="63"/>
      <c r="T26" s="89"/>
      <c r="U26" s="64"/>
      <c r="V26" s="65"/>
    </row>
    <row r="27" spans="2:22" ht="21" customHeight="1">
      <c r="B27" s="33" t="s">
        <v>2</v>
      </c>
      <c r="C27" s="15">
        <v>91600</v>
      </c>
      <c r="D27" s="7">
        <v>24600</v>
      </c>
      <c r="E27" s="7">
        <v>3700</v>
      </c>
      <c r="F27" s="7">
        <v>14500</v>
      </c>
      <c r="G27" s="16">
        <v>109800</v>
      </c>
      <c r="H27" s="106" t="s">
        <v>29</v>
      </c>
      <c r="I27" s="27" t="s">
        <v>27</v>
      </c>
      <c r="J27" s="28">
        <f>ROUND(ind*72200,okrug)</f>
        <v>97100</v>
      </c>
      <c r="K27" s="28">
        <f>ROUND(ind*4800,okrug)</f>
        <v>6500</v>
      </c>
      <c r="L27" s="28">
        <f>ROUND(ind*14400,okrug)</f>
        <v>19400</v>
      </c>
      <c r="M27" s="90">
        <f>J27+K27+L27</f>
        <v>123000</v>
      </c>
      <c r="N27" s="47">
        <f>ROUND(ind*22300,okrug)</f>
        <v>30000</v>
      </c>
      <c r="O27" s="48"/>
      <c r="P27" s="48">
        <f>ROUND(ind*22100,okrug)</f>
        <v>29700</v>
      </c>
      <c r="Q27" s="48">
        <f>ROUND(ind*28900,okrug)</f>
        <v>38900</v>
      </c>
      <c r="R27" s="48"/>
      <c r="S27" s="49">
        <f>ROUND(ind*27900,okrug)</f>
        <v>37500</v>
      </c>
      <c r="T27" s="85"/>
      <c r="U27" s="50">
        <f>ROUND(ind*29500,okrug)</f>
        <v>39700</v>
      </c>
      <c r="V27" s="51">
        <f>ROUND(ind*6400,okrug)</f>
        <v>8600</v>
      </c>
    </row>
    <row r="28" spans="2:22" ht="21" customHeight="1">
      <c r="B28" s="34"/>
      <c r="C28" s="15">
        <v>75500</v>
      </c>
      <c r="D28" s="7">
        <v>20100</v>
      </c>
      <c r="E28" s="7">
        <v>4300</v>
      </c>
      <c r="F28" s="7">
        <v>11900</v>
      </c>
      <c r="G28" s="16">
        <v>91100</v>
      </c>
      <c r="H28" s="104"/>
      <c r="I28" s="78"/>
      <c r="J28" s="78"/>
      <c r="K28" s="78"/>
      <c r="L28" s="78"/>
      <c r="M28" s="91"/>
      <c r="N28" s="73"/>
      <c r="O28" s="52"/>
      <c r="P28" s="74"/>
      <c r="Q28" s="52"/>
      <c r="R28" s="75"/>
      <c r="S28" s="76"/>
      <c r="T28" s="88"/>
      <c r="U28" s="59"/>
      <c r="V28" s="60"/>
    </row>
    <row r="29" spans="2:22" ht="21" customHeight="1">
      <c r="B29" s="34"/>
      <c r="C29" s="15">
        <v>105200</v>
      </c>
      <c r="D29" s="7">
        <v>28400</v>
      </c>
      <c r="E29" s="7">
        <v>4300</v>
      </c>
      <c r="F29" s="7">
        <v>16700</v>
      </c>
      <c r="G29" s="16">
        <v>126200</v>
      </c>
      <c r="H29" s="103" t="s">
        <v>30</v>
      </c>
      <c r="I29" s="23" t="s">
        <v>28</v>
      </c>
      <c r="J29" s="24">
        <f>ROUND(ind*90300,okrug)</f>
        <v>121500</v>
      </c>
      <c r="K29" s="24">
        <f>ROUND(ind*7100,okrug)</f>
        <v>9600</v>
      </c>
      <c r="L29" s="24">
        <f>ROUND(ind*18100,okrug)</f>
        <v>24400</v>
      </c>
      <c r="M29" s="92">
        <f>J29+K29+L29</f>
        <v>155500</v>
      </c>
      <c r="N29" s="53">
        <f>ROUND(ind*28500,okrug)</f>
        <v>38300</v>
      </c>
      <c r="O29" s="54"/>
      <c r="P29" s="54">
        <f>ROUND(ind*26900,okrug)</f>
        <v>36200</v>
      </c>
      <c r="Q29" s="54">
        <f>ROUND(ind*37400,okrug)</f>
        <v>50300</v>
      </c>
      <c r="R29" s="54"/>
      <c r="S29" s="55">
        <f>ROUND(ind*34100,okrug)</f>
        <v>45900</v>
      </c>
      <c r="T29" s="87"/>
      <c r="U29" s="56">
        <f>ROUND(ind*32000,okrug)</f>
        <v>43100</v>
      </c>
      <c r="V29" s="57">
        <f>ROUND(ind*6400,okrug)</f>
        <v>8600</v>
      </c>
    </row>
    <row r="30" spans="2:22" ht="21" customHeight="1">
      <c r="B30" s="34"/>
      <c r="C30" s="15">
        <v>86000</v>
      </c>
      <c r="D30" s="7">
        <v>23000</v>
      </c>
      <c r="E30" s="7">
        <v>4300</v>
      </c>
      <c r="F30" s="7">
        <v>13600</v>
      </c>
      <c r="G30" s="16">
        <v>103900</v>
      </c>
      <c r="H30" s="103"/>
      <c r="I30" s="78"/>
      <c r="J30" s="78"/>
      <c r="K30" s="78"/>
      <c r="L30" s="78"/>
      <c r="M30" s="91"/>
      <c r="N30" s="73"/>
      <c r="O30" s="52"/>
      <c r="P30" s="74"/>
      <c r="Q30" s="52"/>
      <c r="R30" s="75"/>
      <c r="S30" s="76"/>
      <c r="T30" s="88"/>
      <c r="U30" s="59"/>
      <c r="V30" s="60"/>
    </row>
    <row r="31" spans="2:22" ht="21" customHeight="1">
      <c r="B31" s="34"/>
      <c r="C31" s="15">
        <v>8600</v>
      </c>
      <c r="D31" s="7">
        <v>2650</v>
      </c>
      <c r="E31" s="7"/>
      <c r="F31" s="7">
        <v>5500</v>
      </c>
      <c r="G31" s="16">
        <v>14100</v>
      </c>
      <c r="H31" s="19"/>
      <c r="I31" s="23"/>
      <c r="J31" s="24"/>
      <c r="K31" s="24"/>
      <c r="L31" s="24"/>
      <c r="M31" s="92"/>
      <c r="N31" s="53"/>
      <c r="O31" s="54"/>
      <c r="P31" s="54"/>
      <c r="Q31" s="54"/>
      <c r="R31" s="54"/>
      <c r="S31" s="55"/>
      <c r="T31" s="87"/>
      <c r="U31" s="56"/>
      <c r="V31" s="57"/>
    </row>
    <row r="32" spans="2:22" ht="21" customHeight="1">
      <c r="B32" s="34"/>
      <c r="C32" s="15">
        <v>5600</v>
      </c>
      <c r="D32" s="7">
        <v>1300</v>
      </c>
      <c r="E32" s="7"/>
      <c r="F32" s="7">
        <v>3380</v>
      </c>
      <c r="G32" s="16">
        <v>8980</v>
      </c>
      <c r="H32" s="20"/>
      <c r="I32" s="97" t="s">
        <v>21</v>
      </c>
      <c r="J32" s="98"/>
      <c r="K32" s="98"/>
      <c r="L32" s="99"/>
      <c r="M32" s="91">
        <f>M27</f>
        <v>123000</v>
      </c>
      <c r="N32" s="79"/>
      <c r="O32" s="77"/>
      <c r="P32" s="88">
        <f>ROUND(ind*22100,okrug)</f>
        <v>29700</v>
      </c>
      <c r="Q32" s="45">
        <f>ROUND(ind*28900,okrug)</f>
        <v>38900</v>
      </c>
      <c r="R32" s="83"/>
      <c r="S32" s="84"/>
      <c r="T32" s="86">
        <f>M32+P32+Q32</f>
        <v>191600</v>
      </c>
      <c r="U32" s="80"/>
      <c r="V32" s="81"/>
    </row>
    <row r="33" spans="2:22" ht="21" customHeight="1">
      <c r="B33" s="35"/>
      <c r="C33" s="15">
        <v>5900</v>
      </c>
      <c r="D33" s="7">
        <v>1400</v>
      </c>
      <c r="E33" s="7"/>
      <c r="F33" s="7">
        <v>3560</v>
      </c>
      <c r="G33" s="16">
        <v>9460</v>
      </c>
      <c r="H33" s="19"/>
      <c r="I33" s="23"/>
      <c r="J33" s="24"/>
      <c r="K33" s="24"/>
      <c r="L33" s="24"/>
      <c r="M33" s="92"/>
      <c r="N33" s="53"/>
      <c r="O33" s="54"/>
      <c r="P33" s="96"/>
      <c r="Q33" s="96"/>
      <c r="R33" s="54"/>
      <c r="S33" s="55"/>
      <c r="T33" s="87"/>
      <c r="U33" s="56"/>
      <c r="V33" s="57"/>
    </row>
    <row r="34" spans="2:22" ht="21" customHeight="1" thickBot="1">
      <c r="B34" s="37"/>
      <c r="C34" s="38">
        <v>3300</v>
      </c>
      <c r="D34" s="39">
        <v>760</v>
      </c>
      <c r="E34" s="39"/>
      <c r="F34" s="39">
        <v>1950</v>
      </c>
      <c r="G34" s="40">
        <v>5250</v>
      </c>
      <c r="H34" s="41"/>
      <c r="I34" s="42"/>
      <c r="J34" s="43"/>
      <c r="K34" s="43"/>
      <c r="L34" s="43"/>
      <c r="M34" s="44"/>
      <c r="N34" s="66"/>
      <c r="O34" s="67"/>
      <c r="P34" s="67"/>
      <c r="Q34" s="67"/>
      <c r="R34" s="67"/>
      <c r="S34" s="68"/>
      <c r="T34" s="46"/>
      <c r="U34" s="69"/>
      <c r="V34" s="70"/>
    </row>
    <row r="35" ht="6.75" customHeight="1" thickTop="1"/>
    <row r="36" spans="13:22" ht="18.75" customHeight="1">
      <c r="M36" s="121"/>
      <c r="N36" s="121"/>
      <c r="O36" s="121"/>
      <c r="P36" s="121"/>
      <c r="Q36" s="121"/>
      <c r="R36" s="121"/>
      <c r="S36" s="121"/>
      <c r="T36" s="121"/>
      <c r="U36" s="121"/>
      <c r="V36" s="121"/>
    </row>
    <row r="37" spans="13:22" ht="18.75"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3:22" ht="18.75">
      <c r="M38" s="121"/>
      <c r="N38" s="121"/>
      <c r="O38" s="121"/>
      <c r="P38" s="121"/>
      <c r="Q38" s="121"/>
      <c r="R38" s="121"/>
      <c r="S38" s="121"/>
      <c r="T38" s="121"/>
      <c r="U38" s="121"/>
      <c r="V38" s="121"/>
    </row>
  </sheetData>
  <sheetProtection/>
  <mergeCells count="30">
    <mergeCell ref="M36:V38"/>
    <mergeCell ref="V9:V10"/>
    <mergeCell ref="U8:V8"/>
    <mergeCell ref="H8:H10"/>
    <mergeCell ref="N8:S8"/>
    <mergeCell ref="T8:T10"/>
    <mergeCell ref="N9:P9"/>
    <mergeCell ref="K9:K10"/>
    <mergeCell ref="L9:L10"/>
    <mergeCell ref="M9:M10"/>
    <mergeCell ref="U9:U10"/>
    <mergeCell ref="B6:O6"/>
    <mergeCell ref="H17:H18"/>
    <mergeCell ref="H19:H20"/>
    <mergeCell ref="J8:M8"/>
    <mergeCell ref="H11:H12"/>
    <mergeCell ref="H13:H14"/>
    <mergeCell ref="J9:J10"/>
    <mergeCell ref="I8:I10"/>
    <mergeCell ref="B8:B10"/>
    <mergeCell ref="I32:L32"/>
    <mergeCell ref="Q9:S9"/>
    <mergeCell ref="H29:H30"/>
    <mergeCell ref="H15:H16"/>
    <mergeCell ref="H23:H24"/>
    <mergeCell ref="H25:H26"/>
    <mergeCell ref="H27:H28"/>
    <mergeCell ref="H21:H22"/>
    <mergeCell ref="I16:L16"/>
    <mergeCell ref="I24:L24"/>
  </mergeCells>
  <printOptions horizontalCentered="1"/>
  <pageMargins left="0.3937007874015748" right="0.1968503937007874" top="0.1968503937007874" bottom="0.5905511811023623" header="0.5118110236220472" footer="0.5118110236220472"/>
  <pageSetup fitToHeight="1" fitToWidth="1" horizontalDpi="300" verticalDpi="300" orientation="landscape" paperSize="8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Smirnoff</dc:creator>
  <cp:keywords/>
  <dc:description/>
  <cp:lastModifiedBy>MIS: </cp:lastModifiedBy>
  <cp:lastPrinted>2011-02-03T10:01:12Z</cp:lastPrinted>
  <dcterms:created xsi:type="dcterms:W3CDTF">2004-03-10T17:14:23Z</dcterms:created>
  <dcterms:modified xsi:type="dcterms:W3CDTF">2018-04-08T21:01:07Z</dcterms:modified>
  <cp:category/>
  <cp:version/>
  <cp:contentType/>
  <cp:contentStatus/>
</cp:coreProperties>
</file>